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alculator" sheetId="1" r:id="rId3"/>
  </sheets>
  <definedNames/>
  <calcPr/>
</workbook>
</file>

<file path=xl/sharedStrings.xml><?xml version="1.0" encoding="utf-8"?>
<sst xmlns="http://schemas.openxmlformats.org/spreadsheetml/2006/main" count="73" uniqueCount="46">
  <si>
    <t>Editable</t>
  </si>
  <si>
    <t>Storage GB</t>
  </si>
  <si>
    <t>Storage in GB you want to backup</t>
  </si>
  <si>
    <t>Updated:</t>
  </si>
  <si>
    <t>Months</t>
  </si>
  <si>
    <t>Number of months the calculation is based on</t>
  </si>
  <si>
    <t>otto.berger@gmail.com</t>
  </si>
  <si>
    <t>www.bergercity.de</t>
  </si>
  <si>
    <t>Number of Restores</t>
  </si>
  <si>
    <t>Absolute number of restores you might need</t>
  </si>
  <si>
    <t>Average archive/chunk size (MB)</t>
  </si>
  <si>
    <t>To calcuate a request number the archive size is needed</t>
  </si>
  <si>
    <t>Number of Requests per GB</t>
  </si>
  <si>
    <t>Product</t>
  </si>
  <si>
    <t>Storage</t>
  </si>
  <si>
    <t>Restore</t>
  </si>
  <si>
    <t>Provider</t>
  </si>
  <si>
    <t>Minimum
months</t>
  </si>
  <si>
    <t>Region</t>
  </si>
  <si>
    <t>Storage
per GB</t>
  </si>
  <si>
    <t>1 Month</t>
  </si>
  <si>
    <t>Traffic
per GB</t>
  </si>
  <si>
    <t>Traffic</t>
  </si>
  <si>
    <t>Request
per GB</t>
  </si>
  <si>
    <t>Request</t>
  </si>
  <si>
    <t>Requests
per 10K*</t>
  </si>
  <si>
    <t>Requests</t>
  </si>
  <si>
    <t>Restore
total</t>
  </si>
  <si>
    <t>AWS</t>
  </si>
  <si>
    <t>S3 Standard</t>
  </si>
  <si>
    <t>Frankfurt</t>
  </si>
  <si>
    <t>S3 IA</t>
  </si>
  <si>
    <t>S3 Glacier (Restore: Bulk)</t>
  </si>
  <si>
    <t>S3 Glacier (Restore: Standard)</t>
  </si>
  <si>
    <t>S3 Glacier (Restore: Expedited)</t>
  </si>
  <si>
    <t>Ireland</t>
  </si>
  <si>
    <t>Backblaze</t>
  </si>
  <si>
    <t>B2</t>
  </si>
  <si>
    <t>US</t>
  </si>
  <si>
    <t>Google</t>
  </si>
  <si>
    <t>Google Regional</t>
  </si>
  <si>
    <t>Belgium</t>
  </si>
  <si>
    <t>Google Nearline</t>
  </si>
  <si>
    <t>Google Coldline</t>
  </si>
  <si>
    <t>* adjusted costs to 10.000 requests</t>
  </si>
  <si>
    <t xml:space="preserve">All information is supplied without guarantee 
and for private purpose. There might be additional
fees that are not included here. Use at your own risk!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</si>
</sst>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[$$]#,##0.00"/>
  </numFmts>
  <fonts count="5">
    <font>
      <sz val="10.0"/>
      <color rgb="FF000000"/>
      <name val="Arial"/>
    </font>
    <font/>
    <font>
      <b/>
      <sz val="9.0"/>
    </font>
    <font>
      <b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</fills>
  <borders count="12">
    <border/>
    <border>
      <left style="medium">
        <color rgb="FFFF9900"/>
      </left>
      <right style="medium">
        <color rgb="FFFF9900"/>
      </right>
      <top style="medium">
        <color rgb="FFFF9900"/>
      </top>
    </border>
    <border>
      <left style="medium">
        <color rgb="FFFF9900"/>
      </left>
      <right style="medium">
        <color rgb="FFFF9900"/>
      </right>
    </border>
    <border>
      <left style="medium">
        <color rgb="FFFF9900"/>
      </left>
      <right style="medium">
        <color rgb="FFFF9900"/>
      </right>
      <bottom style="medium">
        <color rgb="FFFF99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164" xfId="0" applyFont="1" applyNumberFormat="1"/>
    <xf borderId="0" fillId="2" fontId="3" numFmtId="0" xfId="0" applyFill="1" applyFont="1"/>
    <xf borderId="1" fillId="2" fontId="1" numFmtId="0" xfId="0" applyBorder="1" applyFont="1"/>
    <xf borderId="2" fillId="2" fontId="1" numFmtId="0" xfId="0" applyBorder="1" applyFont="1"/>
    <xf borderId="0" fillId="2" fontId="3" numFmtId="0" xfId="0" applyFont="1"/>
    <xf borderId="2" fillId="2" fontId="1" numFmtId="0" xfId="0" applyBorder="1" applyFont="1"/>
    <xf borderId="0" fillId="0" fontId="4" numFmtId="0" xfId="0" applyFont="1"/>
    <xf borderId="3" fillId="2" fontId="1" numFmtId="0" xfId="0" applyBorder="1" applyFont="1"/>
    <xf borderId="0" fillId="2" fontId="1" numFmtId="0" xfId="0" applyFont="1"/>
    <xf borderId="4" fillId="3" fontId="3" numFmtId="0" xfId="0" applyBorder="1" applyFill="1" applyFont="1"/>
    <xf borderId="5" fillId="3" fontId="3" numFmtId="0" xfId="0" applyBorder="1" applyFont="1"/>
    <xf borderId="6" fillId="3" fontId="3" numFmtId="0" xfId="0" applyBorder="1" applyFont="1"/>
    <xf borderId="0" fillId="0" fontId="3" numFmtId="0" xfId="0" applyFont="1"/>
    <xf borderId="7" fillId="2" fontId="3" numFmtId="0" xfId="0" applyAlignment="1" applyBorder="1" applyFont="1">
      <alignment vertical="top"/>
    </xf>
    <xf borderId="0" fillId="2" fontId="3" numFmtId="0" xfId="0" applyAlignment="1" applyFont="1">
      <alignment vertical="top"/>
    </xf>
    <xf borderId="8" fillId="2" fontId="3" numFmtId="0" xfId="0" applyAlignment="1" applyBorder="1" applyFont="1">
      <alignment vertical="top"/>
    </xf>
    <xf borderId="0" fillId="0" fontId="3" numFmtId="0" xfId="0" applyAlignment="1" applyFont="1">
      <alignment vertical="top"/>
    </xf>
    <xf borderId="7" fillId="0" fontId="1" numFmtId="0" xfId="0" applyBorder="1" applyFont="1"/>
    <xf borderId="8" fillId="0" fontId="1" numFmtId="0" xfId="0" applyBorder="1" applyFont="1"/>
    <xf borderId="0" fillId="0" fontId="1" numFmtId="165" xfId="0" applyFont="1" applyNumberFormat="1"/>
    <xf borderId="8" fillId="4" fontId="3" numFmtId="165" xfId="0" applyBorder="1" applyFill="1" applyFont="1" applyNumberFormat="1"/>
    <xf borderId="0" fillId="0" fontId="1" numFmtId="165" xfId="0" applyFont="1" applyNumberFormat="1"/>
    <xf borderId="8" fillId="2" fontId="3" numFmtId="165" xfId="0" applyBorder="1" applyFont="1" applyNumberFormat="1"/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0" fillId="0" fontId="1" numFmtId="165" xfId="0" applyBorder="1" applyFont="1" applyNumberFormat="1"/>
    <xf borderId="11" fillId="4" fontId="3" numFmtId="165" xfId="0" applyBorder="1" applyFont="1" applyNumberFormat="1"/>
    <xf borderId="10" fillId="0" fontId="1" numFmtId="165" xfId="0" applyBorder="1" applyFont="1" applyNumberFormat="1"/>
    <xf borderId="11" fillId="2" fontId="3" numFmtId="165" xfId="0" applyBorder="1" applyFont="1" applyNumberForma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bergercity.de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2.0" ySplit="11.0" topLeftCell="C12" activePane="bottomRight" state="frozen"/>
      <selection activeCell="C1" sqref="C1" pane="topRight"/>
      <selection activeCell="A12" sqref="A12" pane="bottomLeft"/>
      <selection activeCell="C12" sqref="C12" pane="bottomRight"/>
    </sheetView>
  </sheetViews>
  <sheetFormatPr customHeight="1" defaultColWidth="14.43" defaultRowHeight="15.75"/>
  <cols>
    <col customWidth="1" min="2" max="2" width="30.57"/>
    <col customWidth="1" min="3" max="14" width="10.57"/>
  </cols>
  <sheetData>
    <row r="1">
      <c r="B1" s="1"/>
      <c r="C1" s="2" t="s">
        <v>0</v>
      </c>
      <c r="E1" s="1"/>
      <c r="J1" s="1"/>
      <c r="K1" s="3"/>
    </row>
    <row r="2">
      <c r="B2" s="4" t="s">
        <v>1</v>
      </c>
      <c r="C2" s="5">
        <v>500.0</v>
      </c>
      <c r="E2" s="1" t="s">
        <v>2</v>
      </c>
      <c r="M2" s="1" t="s">
        <v>3</v>
      </c>
      <c r="N2" s="3">
        <v>43107.0</v>
      </c>
    </row>
    <row r="3">
      <c r="B3" s="4" t="s">
        <v>4</v>
      </c>
      <c r="C3" s="6">
        <v>12.0</v>
      </c>
      <c r="E3" s="1" t="s">
        <v>5</v>
      </c>
      <c r="M3" s="1" t="s">
        <v>6</v>
      </c>
    </row>
    <row r="4">
      <c r="B4" s="7"/>
      <c r="C4" s="8"/>
      <c r="M4" s="9" t="s">
        <v>7</v>
      </c>
    </row>
    <row r="5">
      <c r="B5" s="4" t="s">
        <v>8</v>
      </c>
      <c r="C5" s="6">
        <v>1.0</v>
      </c>
      <c r="E5" s="1" t="s">
        <v>9</v>
      </c>
    </row>
    <row r="6">
      <c r="B6" s="4" t="s">
        <v>10</v>
      </c>
      <c r="C6" s="10">
        <v>5.0</v>
      </c>
      <c r="E6" s="1" t="s">
        <v>11</v>
      </c>
    </row>
    <row r="7">
      <c r="B7" s="4" t="s">
        <v>12</v>
      </c>
      <c r="C7" s="11">
        <f>1024/$C$6</f>
        <v>204.8</v>
      </c>
    </row>
    <row r="10">
      <c r="A10" s="12" t="s">
        <v>13</v>
      </c>
      <c r="B10" s="13"/>
      <c r="C10" s="13"/>
      <c r="D10" s="14"/>
      <c r="E10" s="12" t="s">
        <v>14</v>
      </c>
      <c r="F10" s="13"/>
      <c r="G10" s="14"/>
      <c r="H10" s="12" t="s">
        <v>15</v>
      </c>
      <c r="I10" s="13"/>
      <c r="J10" s="13"/>
      <c r="K10" s="13"/>
      <c r="L10" s="13"/>
      <c r="M10" s="13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ht="28.5" customHeight="1">
      <c r="A11" s="16" t="s">
        <v>16</v>
      </c>
      <c r="B11" s="17" t="s">
        <v>13</v>
      </c>
      <c r="C11" s="17" t="s">
        <v>17</v>
      </c>
      <c r="D11" s="18" t="s">
        <v>18</v>
      </c>
      <c r="E11" s="16" t="s">
        <v>19</v>
      </c>
      <c r="F11" s="17" t="s">
        <v>20</v>
      </c>
      <c r="G11" s="18" t="str">
        <f>CONCAT(C3," Months")</f>
        <v>12 Months</v>
      </c>
      <c r="H11" s="16" t="s">
        <v>21</v>
      </c>
      <c r="I11" s="17" t="s">
        <v>22</v>
      </c>
      <c r="J11" s="17" t="s">
        <v>23</v>
      </c>
      <c r="K11" s="17" t="s">
        <v>24</v>
      </c>
      <c r="L11" s="17" t="s">
        <v>25</v>
      </c>
      <c r="M11" s="17" t="s">
        <v>26</v>
      </c>
      <c r="N11" s="18" t="s">
        <v>27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>
      <c r="A12" s="20" t="s">
        <v>28</v>
      </c>
      <c r="B12" s="1" t="s">
        <v>29</v>
      </c>
      <c r="C12" s="1"/>
      <c r="D12" s="21" t="s">
        <v>30</v>
      </c>
      <c r="E12" s="20">
        <v>0.0245</v>
      </c>
      <c r="F12" s="22">
        <f t="shared" ref="F12:F25" si="1">$C$2*E12</f>
        <v>12.25</v>
      </c>
      <c r="G12" s="23">
        <f t="shared" ref="G12:G25" si="2">$C$2*E12*$C$3</f>
        <v>147</v>
      </c>
      <c r="H12" s="20">
        <v>0.09</v>
      </c>
      <c r="I12" s="24">
        <f t="shared" ref="I12:I25" si="3">$C$5*$C$2*H12</f>
        <v>45</v>
      </c>
      <c r="J12" s="1"/>
      <c r="K12" s="24">
        <f t="shared" ref="K12:K25" si="4">$C$5*$C$2*J12</f>
        <v>0</v>
      </c>
      <c r="L12" s="1">
        <v>0.0043</v>
      </c>
      <c r="M12" s="24">
        <f t="shared" ref="M12:M25" si="5">$C$7*$C$2*(L12/10000)</f>
        <v>0.044032</v>
      </c>
      <c r="N12" s="25">
        <f t="shared" ref="N12:N25" si="6">I12+K12+M12</f>
        <v>45.044032</v>
      </c>
    </row>
    <row r="13">
      <c r="A13" s="20" t="s">
        <v>28</v>
      </c>
      <c r="B13" s="1" t="s">
        <v>31</v>
      </c>
      <c r="C13" s="1">
        <v>1.0</v>
      </c>
      <c r="D13" s="21" t="s">
        <v>30</v>
      </c>
      <c r="E13" s="20">
        <v>0.0135</v>
      </c>
      <c r="F13" s="22">
        <f t="shared" si="1"/>
        <v>6.75</v>
      </c>
      <c r="G13" s="23">
        <f t="shared" si="2"/>
        <v>81</v>
      </c>
      <c r="H13" s="20">
        <v>0.09</v>
      </c>
      <c r="I13" s="24">
        <f t="shared" si="3"/>
        <v>45</v>
      </c>
      <c r="J13" s="1">
        <v>0.01</v>
      </c>
      <c r="K13" s="24">
        <f t="shared" si="4"/>
        <v>5</v>
      </c>
      <c r="L13" s="1">
        <v>0.01</v>
      </c>
      <c r="M13" s="24">
        <f t="shared" si="5"/>
        <v>0.1024</v>
      </c>
      <c r="N13" s="25">
        <f t="shared" si="6"/>
        <v>50.1024</v>
      </c>
    </row>
    <row r="14">
      <c r="A14" s="20" t="s">
        <v>28</v>
      </c>
      <c r="B14" s="1" t="s">
        <v>32</v>
      </c>
      <c r="C14" s="1">
        <v>3.0</v>
      </c>
      <c r="D14" s="21" t="s">
        <v>30</v>
      </c>
      <c r="E14" s="20">
        <v>0.0045</v>
      </c>
      <c r="F14" s="22">
        <f t="shared" si="1"/>
        <v>2.25</v>
      </c>
      <c r="G14" s="23">
        <f t="shared" si="2"/>
        <v>27</v>
      </c>
      <c r="H14" s="20">
        <v>0.09</v>
      </c>
      <c r="I14" s="24">
        <f t="shared" si="3"/>
        <v>45</v>
      </c>
      <c r="J14" s="1">
        <v>0.003</v>
      </c>
      <c r="K14" s="24">
        <f t="shared" si="4"/>
        <v>1.5</v>
      </c>
      <c r="L14">
        <f>0.03*10</f>
        <v>0.3</v>
      </c>
      <c r="M14" s="24">
        <f t="shared" si="5"/>
        <v>3.072</v>
      </c>
      <c r="N14" s="25">
        <f t="shared" si="6"/>
        <v>49.572</v>
      </c>
    </row>
    <row r="15">
      <c r="A15" s="20" t="s">
        <v>28</v>
      </c>
      <c r="B15" s="1" t="s">
        <v>33</v>
      </c>
      <c r="C15" s="1">
        <v>3.0</v>
      </c>
      <c r="D15" s="21" t="s">
        <v>30</v>
      </c>
      <c r="E15" s="20">
        <v>0.0045</v>
      </c>
      <c r="F15" s="22">
        <f t="shared" si="1"/>
        <v>2.25</v>
      </c>
      <c r="G15" s="23">
        <f t="shared" si="2"/>
        <v>27</v>
      </c>
      <c r="H15" s="20">
        <v>0.09</v>
      </c>
      <c r="I15" s="24">
        <f t="shared" si="3"/>
        <v>45</v>
      </c>
      <c r="J15" s="1">
        <v>0.012</v>
      </c>
      <c r="K15" s="24">
        <f t="shared" si="4"/>
        <v>6</v>
      </c>
      <c r="L15" s="1">
        <f>0.06*10</f>
        <v>0.6</v>
      </c>
      <c r="M15" s="24">
        <f t="shared" si="5"/>
        <v>6.144</v>
      </c>
      <c r="N15" s="25">
        <f t="shared" si="6"/>
        <v>57.144</v>
      </c>
    </row>
    <row r="16">
      <c r="A16" s="20" t="s">
        <v>28</v>
      </c>
      <c r="B16" s="1" t="s">
        <v>34</v>
      </c>
      <c r="C16" s="1">
        <v>3.0</v>
      </c>
      <c r="D16" s="21" t="s">
        <v>30</v>
      </c>
      <c r="E16" s="20">
        <v>0.0045</v>
      </c>
      <c r="F16" s="22">
        <f t="shared" si="1"/>
        <v>2.25</v>
      </c>
      <c r="G16" s="23">
        <f t="shared" si="2"/>
        <v>27</v>
      </c>
      <c r="H16" s="20">
        <v>0.09</v>
      </c>
      <c r="I16" s="24">
        <f t="shared" si="3"/>
        <v>45</v>
      </c>
      <c r="J16" s="1">
        <v>0.036</v>
      </c>
      <c r="K16" s="24">
        <f t="shared" si="4"/>
        <v>18</v>
      </c>
      <c r="L16" s="1">
        <f>0.012*10000</f>
        <v>120</v>
      </c>
      <c r="M16" s="24">
        <f t="shared" si="5"/>
        <v>1228.8</v>
      </c>
      <c r="N16" s="25">
        <f t="shared" si="6"/>
        <v>1291.8</v>
      </c>
    </row>
    <row r="17">
      <c r="A17" s="20" t="s">
        <v>28</v>
      </c>
      <c r="B17" s="1" t="s">
        <v>29</v>
      </c>
      <c r="C17" s="1"/>
      <c r="D17" s="21" t="s">
        <v>35</v>
      </c>
      <c r="E17" s="20">
        <v>0.023</v>
      </c>
      <c r="F17" s="22">
        <f t="shared" si="1"/>
        <v>11.5</v>
      </c>
      <c r="G17" s="23">
        <f t="shared" si="2"/>
        <v>138</v>
      </c>
      <c r="H17" s="20">
        <v>0.09</v>
      </c>
      <c r="I17" s="24">
        <f t="shared" si="3"/>
        <v>45</v>
      </c>
      <c r="J17" s="1"/>
      <c r="K17" s="24">
        <f t="shared" si="4"/>
        <v>0</v>
      </c>
      <c r="L17" s="1">
        <v>0.004</v>
      </c>
      <c r="M17" s="24">
        <f t="shared" si="5"/>
        <v>0.04096</v>
      </c>
      <c r="N17" s="25">
        <f t="shared" si="6"/>
        <v>45.04096</v>
      </c>
    </row>
    <row r="18">
      <c r="A18" s="20" t="s">
        <v>28</v>
      </c>
      <c r="B18" s="1" t="s">
        <v>31</v>
      </c>
      <c r="C18" s="1">
        <v>1.0</v>
      </c>
      <c r="D18" s="21" t="s">
        <v>35</v>
      </c>
      <c r="E18" s="20">
        <v>0.0125</v>
      </c>
      <c r="F18" s="22">
        <f t="shared" si="1"/>
        <v>6.25</v>
      </c>
      <c r="G18" s="23">
        <f t="shared" si="2"/>
        <v>75</v>
      </c>
      <c r="H18" s="20">
        <v>0.09</v>
      </c>
      <c r="I18" s="24">
        <f t="shared" si="3"/>
        <v>45</v>
      </c>
      <c r="J18" s="1">
        <v>0.01</v>
      </c>
      <c r="K18" s="24">
        <f t="shared" si="4"/>
        <v>5</v>
      </c>
      <c r="L18" s="1">
        <v>0.01</v>
      </c>
      <c r="M18" s="24">
        <f t="shared" si="5"/>
        <v>0.1024</v>
      </c>
      <c r="N18" s="25">
        <f t="shared" si="6"/>
        <v>50.1024</v>
      </c>
    </row>
    <row r="19">
      <c r="A19" s="20" t="s">
        <v>28</v>
      </c>
      <c r="B19" s="1" t="s">
        <v>32</v>
      </c>
      <c r="C19" s="1">
        <v>3.0</v>
      </c>
      <c r="D19" s="21" t="s">
        <v>35</v>
      </c>
      <c r="E19" s="20">
        <v>0.004</v>
      </c>
      <c r="F19" s="22">
        <f t="shared" si="1"/>
        <v>2</v>
      </c>
      <c r="G19" s="23">
        <f t="shared" si="2"/>
        <v>24</v>
      </c>
      <c r="H19" s="20">
        <v>0.09</v>
      </c>
      <c r="I19" s="24">
        <f t="shared" si="3"/>
        <v>45</v>
      </c>
      <c r="J19" s="1">
        <v>0.036</v>
      </c>
      <c r="K19" s="24">
        <f t="shared" si="4"/>
        <v>18</v>
      </c>
      <c r="L19" s="1">
        <f>0.0275*10</f>
        <v>0.275</v>
      </c>
      <c r="M19" s="24">
        <f t="shared" si="5"/>
        <v>2.816</v>
      </c>
      <c r="N19" s="25">
        <f t="shared" si="6"/>
        <v>65.816</v>
      </c>
    </row>
    <row r="20">
      <c r="A20" s="20" t="s">
        <v>28</v>
      </c>
      <c r="B20" s="1" t="s">
        <v>33</v>
      </c>
      <c r="C20" s="1">
        <v>3.0</v>
      </c>
      <c r="D20" s="21" t="s">
        <v>35</v>
      </c>
      <c r="E20" s="20">
        <v>0.004</v>
      </c>
      <c r="F20" s="22">
        <f t="shared" si="1"/>
        <v>2</v>
      </c>
      <c r="G20" s="23">
        <f t="shared" si="2"/>
        <v>24</v>
      </c>
      <c r="H20" s="20">
        <v>0.09</v>
      </c>
      <c r="I20" s="24">
        <f t="shared" si="3"/>
        <v>45</v>
      </c>
      <c r="J20" s="1">
        <v>0.036</v>
      </c>
      <c r="K20" s="24">
        <f t="shared" si="4"/>
        <v>18</v>
      </c>
      <c r="L20">
        <f>0.055*10</f>
        <v>0.55</v>
      </c>
      <c r="M20" s="24">
        <f t="shared" si="5"/>
        <v>5.632</v>
      </c>
      <c r="N20" s="25">
        <f t="shared" si="6"/>
        <v>68.632</v>
      </c>
    </row>
    <row r="21">
      <c r="A21" s="20" t="s">
        <v>28</v>
      </c>
      <c r="B21" s="1" t="s">
        <v>34</v>
      </c>
      <c r="C21" s="1">
        <v>3.0</v>
      </c>
      <c r="D21" s="21" t="s">
        <v>35</v>
      </c>
      <c r="E21" s="20">
        <v>0.004</v>
      </c>
      <c r="F21" s="22">
        <f t="shared" si="1"/>
        <v>2</v>
      </c>
      <c r="G21" s="23">
        <f t="shared" si="2"/>
        <v>24</v>
      </c>
      <c r="H21" s="20">
        <v>0.09</v>
      </c>
      <c r="I21" s="24">
        <f t="shared" si="3"/>
        <v>45</v>
      </c>
      <c r="J21" s="1">
        <v>0.036</v>
      </c>
      <c r="K21" s="24">
        <f t="shared" si="4"/>
        <v>18</v>
      </c>
      <c r="L21">
        <f>0.011*10000</f>
        <v>110</v>
      </c>
      <c r="M21" s="24">
        <f t="shared" si="5"/>
        <v>1126.4</v>
      </c>
      <c r="N21" s="25">
        <f t="shared" si="6"/>
        <v>1189.4</v>
      </c>
    </row>
    <row r="22">
      <c r="A22" s="20" t="s">
        <v>36</v>
      </c>
      <c r="B22" s="1" t="s">
        <v>37</v>
      </c>
      <c r="C22" s="1"/>
      <c r="D22" s="21" t="s">
        <v>38</v>
      </c>
      <c r="E22" s="20">
        <v>0.005</v>
      </c>
      <c r="F22" s="22">
        <f t="shared" si="1"/>
        <v>2.5</v>
      </c>
      <c r="G22" s="23">
        <f t="shared" si="2"/>
        <v>30</v>
      </c>
      <c r="H22" s="20">
        <v>0.02</v>
      </c>
      <c r="I22" s="24">
        <f t="shared" si="3"/>
        <v>10</v>
      </c>
      <c r="J22" s="1"/>
      <c r="K22" s="24">
        <f t="shared" si="4"/>
        <v>0</v>
      </c>
      <c r="L22" s="1">
        <v>0.004</v>
      </c>
      <c r="M22" s="24">
        <f t="shared" si="5"/>
        <v>0.04096</v>
      </c>
      <c r="N22" s="25">
        <f t="shared" si="6"/>
        <v>10.04096</v>
      </c>
    </row>
    <row r="23">
      <c r="A23" s="20" t="s">
        <v>39</v>
      </c>
      <c r="B23" s="1" t="s">
        <v>40</v>
      </c>
      <c r="C23" s="1"/>
      <c r="D23" s="21" t="s">
        <v>41</v>
      </c>
      <c r="E23" s="20">
        <v>0.02</v>
      </c>
      <c r="F23" s="22">
        <f t="shared" si="1"/>
        <v>10</v>
      </c>
      <c r="G23" s="23">
        <f t="shared" si="2"/>
        <v>120</v>
      </c>
      <c r="H23" s="20">
        <v>0.12</v>
      </c>
      <c r="I23" s="24">
        <f t="shared" si="3"/>
        <v>60</v>
      </c>
      <c r="J23" s="1"/>
      <c r="K23" s="24">
        <f t="shared" si="4"/>
        <v>0</v>
      </c>
      <c r="L23" s="1">
        <v>0.004</v>
      </c>
      <c r="M23" s="24">
        <f t="shared" si="5"/>
        <v>0.04096</v>
      </c>
      <c r="N23" s="25">
        <f t="shared" si="6"/>
        <v>60.04096</v>
      </c>
    </row>
    <row r="24">
      <c r="A24" s="20" t="s">
        <v>39</v>
      </c>
      <c r="B24" s="1" t="s">
        <v>42</v>
      </c>
      <c r="C24" s="1">
        <v>1.0</v>
      </c>
      <c r="D24" s="21" t="s">
        <v>41</v>
      </c>
      <c r="E24" s="20">
        <v>0.01</v>
      </c>
      <c r="F24" s="22">
        <f t="shared" si="1"/>
        <v>5</v>
      </c>
      <c r="G24" s="23">
        <f t="shared" si="2"/>
        <v>60</v>
      </c>
      <c r="H24" s="20">
        <v>0.12</v>
      </c>
      <c r="I24" s="24">
        <f t="shared" si="3"/>
        <v>60</v>
      </c>
      <c r="J24" s="1">
        <v>0.01</v>
      </c>
      <c r="K24" s="24">
        <f t="shared" si="4"/>
        <v>5</v>
      </c>
      <c r="L24" s="1">
        <v>0.01</v>
      </c>
      <c r="M24" s="24">
        <f t="shared" si="5"/>
        <v>0.1024</v>
      </c>
      <c r="N24" s="25">
        <f t="shared" si="6"/>
        <v>65.1024</v>
      </c>
    </row>
    <row r="25">
      <c r="A25" s="26" t="s">
        <v>39</v>
      </c>
      <c r="B25" s="27" t="s">
        <v>43</v>
      </c>
      <c r="C25" s="27">
        <v>3.0</v>
      </c>
      <c r="D25" s="28" t="s">
        <v>41</v>
      </c>
      <c r="E25" s="26">
        <v>0.007</v>
      </c>
      <c r="F25" s="29">
        <f t="shared" si="1"/>
        <v>3.5</v>
      </c>
      <c r="G25" s="30">
        <f t="shared" si="2"/>
        <v>42</v>
      </c>
      <c r="H25" s="26">
        <v>0.12</v>
      </c>
      <c r="I25" s="31">
        <f t="shared" si="3"/>
        <v>60</v>
      </c>
      <c r="J25" s="27">
        <v>0.05</v>
      </c>
      <c r="K25" s="31">
        <f t="shared" si="4"/>
        <v>25</v>
      </c>
      <c r="L25" s="27">
        <v>0.05</v>
      </c>
      <c r="M25" s="31">
        <f t="shared" si="5"/>
        <v>0.512</v>
      </c>
      <c r="N25" s="32">
        <f t="shared" si="6"/>
        <v>85.512</v>
      </c>
    </row>
    <row r="27">
      <c r="A27" s="1" t="s">
        <v>44</v>
      </c>
    </row>
    <row r="28" ht="46.5" customHeight="1">
      <c r="A28" s="33" t="s">
        <v>45</v>
      </c>
    </row>
  </sheetData>
  <hyperlinks>
    <hyperlink r:id="rId1" ref="M4"/>
  </hyperlinks>
  <drawing r:id="rId2"/>
</worksheet>
</file>